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296" windowHeight="10896" activeTab="0"/>
  </bookViews>
  <sheets>
    <sheet name="сентябрь" sheetId="1" r:id="rId1"/>
  </sheets>
  <definedNames>
    <definedName name="_xlnm.Print_Titles" localSheetId="0">'сентябрь'!$5:$6</definedName>
    <definedName name="_xlnm.Print_Area" localSheetId="0">'сентябрь'!$A$1:$M$41</definedName>
  </definedNames>
  <calcPr fullCalcOnLoad="1"/>
</workbook>
</file>

<file path=xl/sharedStrings.xml><?xml version="1.0" encoding="utf-8"?>
<sst xmlns="http://schemas.openxmlformats.org/spreadsheetml/2006/main" count="68" uniqueCount="68">
  <si>
    <t>Анализ изменений бюджетных ассигнований Дорожного фонда Удмуртской Республики на 2019 год</t>
  </si>
  <si>
    <t>тыс. руб.</t>
  </si>
  <si>
    <t>№ п/п</t>
  </si>
  <si>
    <t>Наименование</t>
  </si>
  <si>
    <t>Годовые бюджетные назначения согласно закону о бюджете от 25.12.2018 г. 
№ 85-РЗ</t>
  </si>
  <si>
    <t>Изменения, внесенные законом от 01.03.2019 г.                                № 1-РЗ</t>
  </si>
  <si>
    <t xml:space="preserve">Годовые
бюджетные назначения в редакции
закона от 01.03.2019 г.                                № 1-РЗ
</t>
  </si>
  <si>
    <t xml:space="preserve">Изменения, внесенные законом от 02.04.2019 г.   № 10-РЗ  </t>
  </si>
  <si>
    <t xml:space="preserve">Годовые бюджетные назначения в редакции закона от 02.04.2019 г.   № 10-РЗ  </t>
  </si>
  <si>
    <t xml:space="preserve">Изменения, внесенные законом от 28.06.2019 г.   № 27-РЗ  </t>
  </si>
  <si>
    <t xml:space="preserve">Годовые бюджетные назначения в редакции закона от 28.06.2019 г.   № 27-РЗ  </t>
  </si>
  <si>
    <t>Годовые бюджетные назначения с учетом изменений</t>
  </si>
  <si>
    <t xml:space="preserve">Темп роста, % 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</si>
  <si>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</si>
  <si>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</si>
  <si>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</si>
  <si>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</si>
  <si>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</si>
  <si>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</si>
  <si>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</si>
  <si>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</si>
  <si>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</si>
  <si>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</si>
  <si>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Уплата земельного налога и налога на имущество</t>
  </si>
  <si>
    <t>в 35,4 раза</t>
  </si>
  <si>
    <t>1.1.3</t>
  </si>
  <si>
    <t>Содержание автомобильных дорог регионального или межмуниципального значения</t>
  </si>
  <si>
    <t>1.1.4</t>
  </si>
  <si>
    <t>Содержание автомобильных дорог местного значения и сооружений на них, по которым проходят маршруты школьных автобусов</t>
  </si>
  <si>
    <t>1.1.5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</si>
  <si>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</si>
  <si>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</si>
  <si>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</si>
  <si>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</si>
  <si>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</si>
  <si>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</si>
  <si>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</si>
  <si>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3.1</t>
  </si>
  <si>
    <t>Подпрограмма «Устойчивое развитие сельских территорий»</t>
  </si>
  <si>
    <t xml:space="preserve"> 3.1.1</t>
  </si>
  <si>
    <t>Субсидии на реализацию мероприятий по устойчивому развитию сельских территорий (развитие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</si>
  <si>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4</t>
  </si>
  <si>
    <t>Государственная программа Удмуртской Республики «Развитие инвестиционной деятельности в Удмуртской Республике»</t>
  </si>
  <si>
    <t>4.1</t>
  </si>
  <si>
    <t>Подпрограмма«Формирование благоприятной деловой среды для реализации инвестиционных проектов в Удмуртской Республике»</t>
  </si>
  <si>
    <t>4.1.1</t>
  </si>
  <si>
    <t>Оказание государственной поддержки моногородам Удмуртской Республики</t>
  </si>
  <si>
    <t>Итого:</t>
  </si>
  <si>
    <t>* Справочно:</t>
  </si>
  <si>
    <t xml:space="preserve">         – неиспользованные бюджетные ассигнования по состоянию на 1 января 2019 года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</si>
  <si>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</si>
  <si>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</si>
  <si>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государственная пошлина за выдачу органом исполнительной  власти 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</si>
  <si>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       –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крупно-габаритных грузов, зачисляемые в бюджеты субъектов Российской Федерации</t>
  </si>
  <si>
    <t xml:space="preserve">        – денежные взыскания (штрафы) за нарушение законодательства Российской Федерации о безопасности дорожного движения</t>
  </si>
  <si>
    <t xml:space="preserve">        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</si>
  <si>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– доходы от эксплуатации и использования имущества автомобильных дорог, находящихся в собственности субъектов Российской Федерации</t>
  </si>
  <si>
    <t xml:space="preserve">        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</si>
  <si>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      – иные доходы</t>
  </si>
  <si>
    <t xml:space="preserve">        – субсидии бюджетам субъектов Российской Федерации на реализацию мероприятий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</t>
  </si>
  <si>
    <t xml:space="preserve">       – 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</si>
  <si>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       – межбюджетные трансферты, передаваемые бюджетам субъектов Российской Федерации на финансовое обеспечение дорожной деятельности в рамках национального проекта «Безопасные и качественные автомобильные дороги»</t>
  </si>
  <si>
    <t xml:space="preserve">        – прочие межбюджетные трансферты, передаваемые бюджетам субъектов Российской Федерации</t>
  </si>
  <si>
    <t xml:space="preserve">        – поступления от некоммерческой организации «Фонд развития моногородов» в бюджеты субъектов Российской Федерации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</si>
  <si>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Итого</t>
  </si>
  <si>
    <t>приложение 1 к заключению</t>
  </si>
  <si>
    <t>Предлагаемые изменения в сентябре</t>
  </si>
  <si>
    <t xml:space="preserve">Сумма всех изменений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</si>
</sst>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\ _₽_-;\-* #,##0.0\ _₽_-;_-* &quot;-&quot;?\ _₽_-;_-@_-"/>
    <numFmt numFmtId="166" formatCode="_-* #,##0\ _₽_-;\-* #,##0\ _₽_-;_-* &quot;-&quot;?\ _₽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wrapText="1"/>
    </xf>
    <xf numFmtId="164" fontId="9" fillId="0" borderId="12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9" fontId="2" fillId="34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49" fontId="8" fillId="34" borderId="11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0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50" fillId="0" borderId="13" xfId="79" applyNumberFormat="1" applyFont="1" applyFill="1" applyBorder="1" applyAlignment="1">
      <alignment wrapText="1"/>
    </xf>
    <xf numFmtId="164" fontId="51" fillId="0" borderId="12" xfId="79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/>
    </xf>
    <xf numFmtId="164" fontId="51" fillId="0" borderId="13" xfId="79" applyNumberFormat="1" applyFont="1" applyFill="1" applyBorder="1" applyAlignment="1">
      <alignment wrapText="1"/>
    </xf>
    <xf numFmtId="164" fontId="52" fillId="0" borderId="11" xfId="79" applyNumberFormat="1" applyFont="1" applyFill="1" applyBorder="1" applyAlignment="1">
      <alignment wrapText="1"/>
    </xf>
    <xf numFmtId="164" fontId="10" fillId="0" borderId="11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2" fontId="50" fillId="34" borderId="1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vertical="top"/>
    </xf>
    <xf numFmtId="0" fontId="53" fillId="0" borderId="14" xfId="0" applyFont="1" applyBorder="1" applyAlignment="1">
      <alignment vertical="top"/>
    </xf>
    <xf numFmtId="0" fontId="50" fillId="34" borderId="12" xfId="0" applyFont="1" applyFill="1" applyBorder="1" applyAlignment="1">
      <alignment horizontal="left" vertical="top" wrapText="1"/>
    </xf>
    <xf numFmtId="0" fontId="50" fillId="34" borderId="13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top" wrapText="1"/>
    </xf>
    <xf numFmtId="2" fontId="50" fillId="34" borderId="12" xfId="0" applyNumberFormat="1" applyFont="1" applyFill="1" applyBorder="1" applyAlignment="1">
      <alignment horizontal="left" vertical="top" wrapText="1"/>
    </xf>
    <xf numFmtId="2" fontId="50" fillId="34" borderId="13" xfId="0" applyNumberFormat="1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center" wrapText="1"/>
    </xf>
    <xf numFmtId="164" fontId="8" fillId="35" borderId="12" xfId="0" applyNumberFormat="1" applyFont="1" applyFill="1" applyBorder="1" applyAlignment="1">
      <alignment wrapText="1"/>
    </xf>
    <xf numFmtId="164" fontId="8" fillId="35" borderId="0" xfId="0" applyNumberFormat="1" applyFont="1" applyFill="1" applyBorder="1" applyAlignment="1">
      <alignment wrapText="1"/>
    </xf>
    <xf numFmtId="164" fontId="8" fillId="35" borderId="11" xfId="0" applyNumberFormat="1" applyFont="1" applyFill="1" applyBorder="1" applyAlignment="1">
      <alignment wrapText="1"/>
    </xf>
    <xf numFmtId="164" fontId="52" fillId="35" borderId="11" xfId="79" applyNumberFormat="1" applyFont="1" applyFill="1" applyBorder="1" applyAlignment="1">
      <alignment wrapText="1"/>
    </xf>
    <xf numFmtId="0" fontId="2" fillId="35" borderId="12" xfId="0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wrapText="1"/>
    </xf>
    <xf numFmtId="164" fontId="2" fillId="35" borderId="0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164" fontId="50" fillId="35" borderId="12" xfId="79" applyNumberFormat="1" applyFont="1" applyFill="1" applyBorder="1" applyAlignment="1">
      <alignment wrapText="1"/>
    </xf>
    <xf numFmtId="164" fontId="2" fillId="35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right" vertical="center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Примечание 2" xfId="56"/>
    <cellStyle name="Примечание 2 2" xfId="57"/>
    <cellStyle name="Примечание 2 2 2" xfId="58"/>
    <cellStyle name="Примечание 2 2 3" xfId="59"/>
    <cellStyle name="Примечание 2 2 4" xfId="60"/>
    <cellStyle name="Примечание 2 3" xfId="61"/>
    <cellStyle name="Примечание 2 3 2" xfId="62"/>
    <cellStyle name="Примечание 2 3 3" xfId="63"/>
    <cellStyle name="Примечание 2 3 4" xfId="64"/>
    <cellStyle name="Примечание 2 4" xfId="65"/>
    <cellStyle name="Примечание 2 5" xfId="66"/>
    <cellStyle name="Примечание 2 6" xfId="67"/>
    <cellStyle name="Примечание 3" xfId="68"/>
    <cellStyle name="Примечание 3 2" xfId="69"/>
    <cellStyle name="Примечание 3 3" xfId="70"/>
    <cellStyle name="Примечание 3 4" xfId="71"/>
    <cellStyle name="Примечание 4" xfId="72"/>
    <cellStyle name="Примечание 4 2" xfId="73"/>
    <cellStyle name="Примечание 4 3" xfId="74"/>
    <cellStyle name="Примечание 4 4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 2" xfId="81"/>
    <cellStyle name="Финансовый 2 2 2" xfId="82"/>
    <cellStyle name="Финансовый 2 2 3" xfId="83"/>
    <cellStyle name="Финансовый 2 2 4" xfId="84"/>
    <cellStyle name="Финансовый 2 3" xfId="85"/>
    <cellStyle name="Финансовый 2 3 2" xfId="86"/>
    <cellStyle name="Финансовый 2 3 3" xfId="87"/>
    <cellStyle name="Финансовый 2 3 4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12FADD2CDE411F88D8BBCFF6C14BFABE8777F8BFFEBFD15180F940F526764984DA81E5854A6B939A67A13a4VC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SheetLayoutView="85" zoomScalePageLayoutView="0" workbookViewId="0" topLeftCell="A10">
      <selection activeCell="P4" sqref="P4"/>
    </sheetView>
  </sheetViews>
  <sheetFormatPr defaultColWidth="9.125" defaultRowHeight="12.75"/>
  <cols>
    <col min="1" max="1" width="9.625" style="4" customWidth="1"/>
    <col min="2" max="2" width="57.875" style="3" customWidth="1"/>
    <col min="3" max="3" width="18.375" style="34" customWidth="1"/>
    <col min="4" max="4" width="16.50390625" style="34" customWidth="1"/>
    <col min="5" max="5" width="19.625" style="56" hidden="1" customWidth="1"/>
    <col min="6" max="6" width="15.625" style="34" customWidth="1"/>
    <col min="7" max="7" width="18.375" style="56" hidden="1" customWidth="1"/>
    <col min="8" max="9" width="16.625" style="34" customWidth="1"/>
    <col min="10" max="10" width="18.50390625" style="34" customWidth="1"/>
    <col min="11" max="11" width="17.50390625" style="34" customWidth="1"/>
    <col min="12" max="12" width="17.125" style="34" customWidth="1"/>
    <col min="13" max="13" width="11.50390625" style="34" customWidth="1"/>
    <col min="14" max="16384" width="9.125" style="3" customWidth="1"/>
  </cols>
  <sheetData>
    <row r="1" spans="1:12" ht="15">
      <c r="A1" s="1"/>
      <c r="B1" s="2"/>
      <c r="C1" s="59"/>
      <c r="D1" s="59"/>
      <c r="E1" s="59"/>
      <c r="F1" s="32"/>
      <c r="G1" s="33"/>
      <c r="H1" s="32"/>
      <c r="I1" s="32"/>
      <c r="J1" s="32"/>
      <c r="K1" s="32"/>
      <c r="L1" s="32"/>
    </row>
    <row r="2" spans="1:13" ht="18">
      <c r="A2" s="1"/>
      <c r="B2" s="2"/>
      <c r="C2" s="32"/>
      <c r="D2" s="32"/>
      <c r="E2" s="33"/>
      <c r="F2" s="32"/>
      <c r="G2" s="60" t="s">
        <v>65</v>
      </c>
      <c r="H2" s="60"/>
      <c r="I2" s="60"/>
      <c r="J2" s="60"/>
      <c r="K2" s="60"/>
      <c r="L2" s="60"/>
      <c r="M2" s="60"/>
    </row>
    <row r="3" spans="1:13" ht="22.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5" customFormat="1" ht="18">
      <c r="A4" s="4"/>
      <c r="C4" s="35"/>
      <c r="D4" s="35"/>
      <c r="E4" s="36"/>
      <c r="F4" s="35"/>
      <c r="G4" s="36"/>
      <c r="H4" s="35"/>
      <c r="I4" s="35"/>
      <c r="J4" s="35"/>
      <c r="K4" s="35"/>
      <c r="L4" s="35"/>
      <c r="M4" s="82" t="s">
        <v>1</v>
      </c>
    </row>
    <row r="5" spans="1:13" ht="129">
      <c r="A5" s="6" t="s">
        <v>2</v>
      </c>
      <c r="B5" s="6" t="s">
        <v>3</v>
      </c>
      <c r="C5" s="37" t="s">
        <v>4</v>
      </c>
      <c r="D5" s="8" t="s">
        <v>5</v>
      </c>
      <c r="E5" s="7" t="s">
        <v>6</v>
      </c>
      <c r="F5" s="8" t="s">
        <v>7</v>
      </c>
      <c r="G5" s="7" t="s">
        <v>8</v>
      </c>
      <c r="H5" s="8" t="s">
        <v>9</v>
      </c>
      <c r="I5" s="8" t="s">
        <v>10</v>
      </c>
      <c r="J5" s="71" t="s">
        <v>66</v>
      </c>
      <c r="K5" s="8" t="s">
        <v>67</v>
      </c>
      <c r="L5" s="71" t="s">
        <v>11</v>
      </c>
      <c r="M5" s="37" t="s">
        <v>12</v>
      </c>
    </row>
    <row r="6" spans="1:13" ht="15">
      <c r="A6" s="9"/>
      <c r="B6" s="9"/>
      <c r="C6" s="38">
        <v>1</v>
      </c>
      <c r="D6" s="10">
        <v>2</v>
      </c>
      <c r="E6" s="39"/>
      <c r="F6" s="10">
        <v>3</v>
      </c>
      <c r="G6" s="39"/>
      <c r="H6" s="10">
        <v>4</v>
      </c>
      <c r="I6" s="10">
        <v>5</v>
      </c>
      <c r="J6" s="71">
        <v>6</v>
      </c>
      <c r="K6" s="10">
        <v>7</v>
      </c>
      <c r="L6" s="76">
        <v>8</v>
      </c>
      <c r="M6" s="38">
        <v>9</v>
      </c>
    </row>
    <row r="7" spans="1:13" s="16" customFormat="1" ht="46.5">
      <c r="A7" s="11">
        <v>1</v>
      </c>
      <c r="B7" s="12" t="s">
        <v>13</v>
      </c>
      <c r="C7" s="13">
        <v>5879995.199999999</v>
      </c>
      <c r="D7" s="13">
        <v>959219.2000000011</v>
      </c>
      <c r="E7" s="14">
        <v>6839214.4</v>
      </c>
      <c r="F7" s="15"/>
      <c r="G7" s="14">
        <v>6839214.4</v>
      </c>
      <c r="H7" s="15">
        <f aca="true" t="shared" si="0" ref="H7:H16">I7-G7</f>
        <v>424938.2999999998</v>
      </c>
      <c r="I7" s="15">
        <v>7264152.7</v>
      </c>
      <c r="J7" s="72">
        <f>L7-I7</f>
        <v>495000</v>
      </c>
      <c r="K7" s="15">
        <f>D7+F7+H7+J7</f>
        <v>1879157.500000001</v>
      </c>
      <c r="L7" s="77">
        <v>7759152.7</v>
      </c>
      <c r="M7" s="40">
        <f>L7/C7*100</f>
        <v>131.95848697291456</v>
      </c>
    </row>
    <row r="8" spans="1:13" ht="15">
      <c r="A8" s="17" t="s">
        <v>14</v>
      </c>
      <c r="B8" s="18" t="s">
        <v>15</v>
      </c>
      <c r="C8" s="19">
        <f>C9+C12+C13+C14+C15</f>
        <v>5779400.6</v>
      </c>
      <c r="D8" s="19">
        <f aca="true" t="shared" si="1" ref="D8:D24">E8-C8</f>
        <v>895238</v>
      </c>
      <c r="E8" s="20">
        <v>6674638.6</v>
      </c>
      <c r="F8" s="21"/>
      <c r="G8" s="20">
        <v>6674638.6</v>
      </c>
      <c r="H8" s="21">
        <f t="shared" si="0"/>
        <v>423624.80000000075</v>
      </c>
      <c r="I8" s="21">
        <v>7098263.4</v>
      </c>
      <c r="J8" s="72">
        <f>L8-I8</f>
        <v>445000</v>
      </c>
      <c r="K8" s="21">
        <f>D8+F8+H8+J8</f>
        <v>1763862.8000000007</v>
      </c>
      <c r="L8" s="77">
        <v>7543263.4</v>
      </c>
      <c r="M8" s="41">
        <f>L8/C8*100</f>
        <v>130.51982241895467</v>
      </c>
    </row>
    <row r="9" spans="1:13" ht="30.75">
      <c r="A9" s="22" t="s">
        <v>16</v>
      </c>
      <c r="B9" s="18" t="s">
        <v>17</v>
      </c>
      <c r="C9" s="19">
        <f>2490538.4-138391.8-212823.6-12009.7+356087.1+358877.1+605729.3-44426</f>
        <v>3403580.8</v>
      </c>
      <c r="D9" s="19">
        <f t="shared" si="1"/>
        <v>533222</v>
      </c>
      <c r="E9" s="20">
        <v>3936802.8</v>
      </c>
      <c r="F9" s="21">
        <f aca="true" t="shared" si="2" ref="F9:F15">E9-G9</f>
        <v>38885</v>
      </c>
      <c r="G9" s="20">
        <v>3897917.8</v>
      </c>
      <c r="H9" s="21">
        <f t="shared" si="0"/>
        <v>409912.2000000002</v>
      </c>
      <c r="I9" s="21">
        <v>4307830</v>
      </c>
      <c r="J9" s="72">
        <f>L9-I9</f>
        <v>470882.5</v>
      </c>
      <c r="K9" s="21">
        <f>D9+F9+H9+J9</f>
        <v>1452901.7000000002</v>
      </c>
      <c r="L9" s="77">
        <v>4778712.5</v>
      </c>
      <c r="M9" s="41">
        <f>L9/C9*100</f>
        <v>140.40249903865953</v>
      </c>
    </row>
    <row r="10" spans="1:13" ht="82.5" customHeight="1">
      <c r="A10" s="22" t="s">
        <v>18</v>
      </c>
      <c r="B10" s="18" t="s">
        <v>19</v>
      </c>
      <c r="C10" s="19">
        <f>719460-212823.6-12009.7+605729.3</f>
        <v>1100356</v>
      </c>
      <c r="D10" s="19">
        <f t="shared" si="1"/>
        <v>54164.69999999995</v>
      </c>
      <c r="E10" s="20">
        <v>1154520.7</v>
      </c>
      <c r="F10" s="21">
        <f t="shared" si="2"/>
        <v>66000</v>
      </c>
      <c r="G10" s="20">
        <v>1088520.7</v>
      </c>
      <c r="H10" s="21">
        <f t="shared" si="0"/>
        <v>-1196.5999999998603</v>
      </c>
      <c r="I10" s="21">
        <v>1087324.1</v>
      </c>
      <c r="J10" s="72">
        <f>L10-I10</f>
        <v>165000</v>
      </c>
      <c r="K10" s="21">
        <f>D10+F10+H10+J10</f>
        <v>283968.1000000001</v>
      </c>
      <c r="L10" s="77">
        <v>1252324.1</v>
      </c>
      <c r="M10" s="41">
        <f>L10/C10*100</f>
        <v>113.81081213716288</v>
      </c>
    </row>
    <row r="11" spans="1:13" ht="78">
      <c r="A11" s="22" t="s">
        <v>20</v>
      </c>
      <c r="B11" s="23" t="s">
        <v>21</v>
      </c>
      <c r="C11" s="19">
        <v>450000</v>
      </c>
      <c r="D11" s="19"/>
      <c r="E11" s="20">
        <v>450000</v>
      </c>
      <c r="F11" s="21"/>
      <c r="G11" s="20">
        <v>450000</v>
      </c>
      <c r="H11" s="21">
        <f t="shared" si="0"/>
        <v>0</v>
      </c>
      <c r="I11" s="21">
        <v>450000</v>
      </c>
      <c r="J11" s="72"/>
      <c r="K11" s="21"/>
      <c r="L11" s="77">
        <v>450000</v>
      </c>
      <c r="M11" s="41">
        <f>L11/C11*100</f>
        <v>100</v>
      </c>
    </row>
    <row r="12" spans="1:13" ht="15">
      <c r="A12" s="17" t="s">
        <v>22</v>
      </c>
      <c r="B12" s="18" t="s">
        <v>23</v>
      </c>
      <c r="C12" s="19">
        <v>2836</v>
      </c>
      <c r="D12" s="19">
        <f t="shared" si="1"/>
        <v>50000</v>
      </c>
      <c r="E12" s="20">
        <v>52836</v>
      </c>
      <c r="F12" s="21"/>
      <c r="G12" s="20">
        <v>52836</v>
      </c>
      <c r="H12" s="21">
        <f t="shared" si="0"/>
        <v>16317.800000000003</v>
      </c>
      <c r="I12" s="21">
        <v>69153.8</v>
      </c>
      <c r="J12" s="72">
        <f>L12-I12</f>
        <v>31368.59999999999</v>
      </c>
      <c r="K12" s="21">
        <f>D12+F12+H12+J12</f>
        <v>97686.4</v>
      </c>
      <c r="L12" s="77">
        <v>100522.4</v>
      </c>
      <c r="M12" s="42" t="s">
        <v>24</v>
      </c>
    </row>
    <row r="13" spans="1:13" ht="30.75">
      <c r="A13" s="22" t="s">
        <v>25</v>
      </c>
      <c r="B13" s="18" t="s">
        <v>26</v>
      </c>
      <c r="C13" s="19">
        <v>2132610.3000000003</v>
      </c>
      <c r="D13" s="19">
        <f t="shared" si="1"/>
        <v>205999.99999999953</v>
      </c>
      <c r="E13" s="20">
        <v>2338610.3</v>
      </c>
      <c r="F13" s="21">
        <f t="shared" si="2"/>
        <v>-64021.90000000037</v>
      </c>
      <c r="G13" s="20">
        <v>2402632.2</v>
      </c>
      <c r="H13" s="21">
        <f t="shared" si="0"/>
        <v>-2605.2000000001863</v>
      </c>
      <c r="I13" s="21">
        <v>2400027</v>
      </c>
      <c r="J13" s="72">
        <f>L13-I13</f>
        <v>-25882.5</v>
      </c>
      <c r="K13" s="21">
        <f>D13+F13+H13+J13</f>
        <v>113490.39999999898</v>
      </c>
      <c r="L13" s="77">
        <v>2374144.5</v>
      </c>
      <c r="M13" s="41">
        <f aca="true" t="shared" si="3" ref="M13:M24">L13/C13*100</f>
        <v>111.32575417083936</v>
      </c>
    </row>
    <row r="14" spans="1:13" ht="46.5">
      <c r="A14" s="22" t="s">
        <v>27</v>
      </c>
      <c r="B14" s="18" t="s">
        <v>28</v>
      </c>
      <c r="C14" s="19">
        <v>98751.2</v>
      </c>
      <c r="D14" s="19"/>
      <c r="E14" s="20"/>
      <c r="F14" s="21"/>
      <c r="G14" s="20">
        <v>98751.2</v>
      </c>
      <c r="H14" s="21">
        <f t="shared" si="0"/>
        <v>0</v>
      </c>
      <c r="I14" s="21">
        <v>98751.2</v>
      </c>
      <c r="J14" s="72"/>
      <c r="K14" s="21"/>
      <c r="L14" s="77">
        <v>98751.2</v>
      </c>
      <c r="M14" s="41">
        <f t="shared" si="3"/>
        <v>100</v>
      </c>
    </row>
    <row r="15" spans="1:13" ht="30.75">
      <c r="A15" s="17" t="s">
        <v>29</v>
      </c>
      <c r="B15" s="18" t="s">
        <v>30</v>
      </c>
      <c r="C15" s="19">
        <v>141622.3</v>
      </c>
      <c r="D15" s="19">
        <f t="shared" si="1"/>
        <v>106016</v>
      </c>
      <c r="E15" s="20">
        <v>247638.3</v>
      </c>
      <c r="F15" s="21">
        <f t="shared" si="2"/>
        <v>25136.899999999994</v>
      </c>
      <c r="G15" s="20">
        <v>222501.4</v>
      </c>
      <c r="H15" s="21">
        <f t="shared" si="0"/>
        <v>0</v>
      </c>
      <c r="I15" s="21">
        <v>222501.4</v>
      </c>
      <c r="J15" s="72">
        <f>L15-I15</f>
        <v>-31368.600000000006</v>
      </c>
      <c r="K15" s="21">
        <f>D15+F15+H15+J15</f>
        <v>99784.29999999999</v>
      </c>
      <c r="L15" s="77">
        <v>191132.8</v>
      </c>
      <c r="M15" s="41">
        <f t="shared" si="3"/>
        <v>134.95953673962364</v>
      </c>
    </row>
    <row r="16" spans="1:13" ht="30.75">
      <c r="A16" s="17" t="s">
        <v>31</v>
      </c>
      <c r="B16" s="18" t="s">
        <v>32</v>
      </c>
      <c r="C16" s="19">
        <f>93456.6+7138</f>
        <v>100594.6</v>
      </c>
      <c r="D16" s="19">
        <f t="shared" si="1"/>
        <v>63981.19999999998</v>
      </c>
      <c r="E16" s="20">
        <v>164575.8</v>
      </c>
      <c r="F16" s="21"/>
      <c r="G16" s="20">
        <v>164575.8</v>
      </c>
      <c r="H16" s="21">
        <f t="shared" si="0"/>
        <v>1313.5</v>
      </c>
      <c r="I16" s="21">
        <v>165889.3</v>
      </c>
      <c r="J16" s="72">
        <f>L16-I16</f>
        <v>50000</v>
      </c>
      <c r="K16" s="21">
        <f>D16+F16+H16+J16</f>
        <v>115294.69999999998</v>
      </c>
      <c r="L16" s="77">
        <v>215889.3</v>
      </c>
      <c r="M16" s="41">
        <f t="shared" si="3"/>
        <v>214.61320985420684</v>
      </c>
    </row>
    <row r="17" spans="1:13" s="16" customFormat="1" ht="46.5">
      <c r="A17" s="24" t="s">
        <v>33</v>
      </c>
      <c r="B17" s="25" t="s">
        <v>34</v>
      </c>
      <c r="C17" s="13">
        <v>632.3</v>
      </c>
      <c r="D17" s="13"/>
      <c r="E17" s="14"/>
      <c r="F17" s="15"/>
      <c r="G17" s="14">
        <v>632.3</v>
      </c>
      <c r="H17" s="15"/>
      <c r="I17" s="15">
        <v>632.3</v>
      </c>
      <c r="J17" s="72"/>
      <c r="K17" s="15"/>
      <c r="L17" s="77">
        <v>632.3</v>
      </c>
      <c r="M17" s="40">
        <f t="shared" si="3"/>
        <v>100</v>
      </c>
    </row>
    <row r="18" spans="1:13" s="16" customFormat="1" ht="68.25" customHeight="1">
      <c r="A18" s="26" t="s">
        <v>35</v>
      </c>
      <c r="B18" s="12" t="s">
        <v>36</v>
      </c>
      <c r="C18" s="13">
        <f>C19</f>
        <v>996905.8</v>
      </c>
      <c r="D18" s="13"/>
      <c r="E18" s="14"/>
      <c r="F18" s="15"/>
      <c r="G18" s="14">
        <v>996905.8</v>
      </c>
      <c r="H18" s="15"/>
      <c r="I18" s="15">
        <v>996905.8</v>
      </c>
      <c r="J18" s="72"/>
      <c r="K18" s="15"/>
      <c r="L18" s="77">
        <v>996905.8</v>
      </c>
      <c r="M18" s="40">
        <f t="shared" si="3"/>
        <v>100</v>
      </c>
    </row>
    <row r="19" spans="1:13" ht="35.25" customHeight="1">
      <c r="A19" s="22" t="s">
        <v>37</v>
      </c>
      <c r="B19" s="18" t="s">
        <v>38</v>
      </c>
      <c r="C19" s="19">
        <f>C20</f>
        <v>996905.8</v>
      </c>
      <c r="D19" s="19"/>
      <c r="E19" s="20"/>
      <c r="F19" s="21"/>
      <c r="G19" s="20">
        <v>996905.8</v>
      </c>
      <c r="H19" s="21"/>
      <c r="I19" s="21">
        <v>996905.8</v>
      </c>
      <c r="J19" s="72"/>
      <c r="K19" s="21"/>
      <c r="L19" s="77">
        <v>996905.8</v>
      </c>
      <c r="M19" s="41">
        <f t="shared" si="3"/>
        <v>100</v>
      </c>
    </row>
    <row r="20" spans="1:13" ht="93">
      <c r="A20" s="22" t="s">
        <v>39</v>
      </c>
      <c r="B20" s="27" t="s">
        <v>40</v>
      </c>
      <c r="C20" s="19">
        <v>996905.8</v>
      </c>
      <c r="D20" s="19"/>
      <c r="E20" s="20"/>
      <c r="F20" s="21"/>
      <c r="G20" s="20">
        <v>996905.8</v>
      </c>
      <c r="H20" s="21"/>
      <c r="I20" s="21">
        <v>996905.8</v>
      </c>
      <c r="J20" s="72"/>
      <c r="K20" s="21"/>
      <c r="L20" s="77">
        <v>996905.8</v>
      </c>
      <c r="M20" s="41">
        <f t="shared" si="3"/>
        <v>100</v>
      </c>
    </row>
    <row r="21" spans="1:13" s="16" customFormat="1" ht="46.5">
      <c r="A21" s="26" t="s">
        <v>41</v>
      </c>
      <c r="B21" s="28" t="s">
        <v>42</v>
      </c>
      <c r="C21" s="13">
        <f>C22</f>
        <v>82722.9</v>
      </c>
      <c r="D21" s="13">
        <f t="shared" si="1"/>
        <v>13895.700000000012</v>
      </c>
      <c r="E21" s="14">
        <v>96618.6</v>
      </c>
      <c r="F21" s="15"/>
      <c r="G21" s="14">
        <v>96618.6</v>
      </c>
      <c r="H21" s="15"/>
      <c r="I21" s="15">
        <v>96618.6</v>
      </c>
      <c r="J21" s="72"/>
      <c r="K21" s="15">
        <f>D21+F21+H21+J21</f>
        <v>13895.700000000012</v>
      </c>
      <c r="L21" s="77">
        <v>96618.6</v>
      </c>
      <c r="M21" s="40">
        <f t="shared" si="3"/>
        <v>116.79788788835982</v>
      </c>
    </row>
    <row r="22" spans="1:13" ht="46.5">
      <c r="A22" s="22" t="s">
        <v>43</v>
      </c>
      <c r="B22" s="27" t="s">
        <v>44</v>
      </c>
      <c r="C22" s="19">
        <f>C23</f>
        <v>82722.9</v>
      </c>
      <c r="D22" s="19">
        <f t="shared" si="1"/>
        <v>13895.700000000012</v>
      </c>
      <c r="E22" s="20">
        <v>96618.6</v>
      </c>
      <c r="F22" s="21"/>
      <c r="G22" s="20">
        <v>96618.6</v>
      </c>
      <c r="H22" s="21"/>
      <c r="I22" s="21">
        <v>96618.6</v>
      </c>
      <c r="J22" s="72"/>
      <c r="K22" s="21">
        <f>D22+F22+H22+J22</f>
        <v>13895.700000000012</v>
      </c>
      <c r="L22" s="77">
        <v>96618.6</v>
      </c>
      <c r="M22" s="41">
        <f t="shared" si="3"/>
        <v>116.79788788835982</v>
      </c>
    </row>
    <row r="23" spans="1:13" ht="30.75">
      <c r="A23" s="22" t="s">
        <v>45</v>
      </c>
      <c r="B23" s="27" t="s">
        <v>46</v>
      </c>
      <c r="C23" s="19">
        <v>82722.9</v>
      </c>
      <c r="D23" s="19">
        <f t="shared" si="1"/>
        <v>13895.800000000003</v>
      </c>
      <c r="E23" s="20">
        <v>96618.7</v>
      </c>
      <c r="F23" s="21"/>
      <c r="G23" s="20">
        <v>96618.6</v>
      </c>
      <c r="H23" s="21"/>
      <c r="I23" s="21">
        <v>96618.6</v>
      </c>
      <c r="J23" s="72">
        <f>L23-I23</f>
        <v>0</v>
      </c>
      <c r="K23" s="21">
        <f>D23+F23+H23+J23</f>
        <v>13895.800000000003</v>
      </c>
      <c r="L23" s="77">
        <v>96618.6</v>
      </c>
      <c r="M23" s="41">
        <f t="shared" si="3"/>
        <v>116.79788788835982</v>
      </c>
    </row>
    <row r="24" spans="1:13" ht="15.75">
      <c r="A24" s="29"/>
      <c r="B24" s="12" t="s">
        <v>47</v>
      </c>
      <c r="C24" s="13">
        <f>C7+C17+C18+C21</f>
        <v>6960256.199999999</v>
      </c>
      <c r="D24" s="13">
        <f t="shared" si="1"/>
        <v>973114.9000000004</v>
      </c>
      <c r="E24" s="14">
        <v>7933371.1</v>
      </c>
      <c r="F24" s="15">
        <v>0</v>
      </c>
      <c r="G24" s="14">
        <v>7933371.1</v>
      </c>
      <c r="H24" s="15">
        <f>I24-G24</f>
        <v>424938.30000000075</v>
      </c>
      <c r="I24" s="15">
        <v>8358309.4</v>
      </c>
      <c r="J24" s="72">
        <f>L24-I24</f>
        <v>495000</v>
      </c>
      <c r="K24" s="15">
        <f>D24+F24+H24+J24</f>
        <v>1893053.2000000011</v>
      </c>
      <c r="L24" s="77">
        <v>8853309.4</v>
      </c>
      <c r="M24" s="40">
        <f t="shared" si="3"/>
        <v>127.19803906068863</v>
      </c>
    </row>
    <row r="25" spans="1:13" ht="15">
      <c r="A25" s="62" t="s">
        <v>48</v>
      </c>
      <c r="B25" s="63"/>
      <c r="C25" s="43"/>
      <c r="D25" s="44"/>
      <c r="E25" s="45"/>
      <c r="F25" s="30"/>
      <c r="G25" s="45"/>
      <c r="H25" s="15"/>
      <c r="I25" s="30"/>
      <c r="J25" s="73"/>
      <c r="K25" s="30"/>
      <c r="L25" s="78"/>
      <c r="M25" s="44"/>
    </row>
    <row r="26" spans="1:13" ht="33.75" customHeight="1">
      <c r="A26" s="58" t="s">
        <v>49</v>
      </c>
      <c r="B26" s="58"/>
      <c r="C26" s="46"/>
      <c r="D26" s="41">
        <f>E26-C26</f>
        <v>1133166.9</v>
      </c>
      <c r="E26" s="47">
        <v>1133166.9</v>
      </c>
      <c r="F26" s="19"/>
      <c r="G26" s="47">
        <v>1133166.9</v>
      </c>
      <c r="H26" s="15"/>
      <c r="I26" s="19">
        <v>1133166.9</v>
      </c>
      <c r="J26" s="74"/>
      <c r="K26" s="19">
        <f>D26+F26+H26+J26</f>
        <v>1133166.9</v>
      </c>
      <c r="L26" s="79">
        <v>1133166.9</v>
      </c>
      <c r="M26" s="41"/>
    </row>
    <row r="27" spans="1:13" ht="81.75" customHeight="1">
      <c r="A27" s="58" t="s">
        <v>50</v>
      </c>
      <c r="B27" s="58"/>
      <c r="C27" s="48">
        <v>3481500</v>
      </c>
      <c r="D27" s="41"/>
      <c r="E27" s="49">
        <v>3481500</v>
      </c>
      <c r="F27" s="21"/>
      <c r="G27" s="49">
        <v>3481500</v>
      </c>
      <c r="H27" s="15"/>
      <c r="I27" s="21">
        <v>3906424</v>
      </c>
      <c r="J27" s="72"/>
      <c r="K27" s="21"/>
      <c r="L27" s="80">
        <v>3906424</v>
      </c>
      <c r="M27" s="41">
        <f>L27/C27*100</f>
        <v>112.20519890851644</v>
      </c>
    </row>
    <row r="28" spans="1:13" ht="15">
      <c r="A28" s="58" t="s">
        <v>51</v>
      </c>
      <c r="B28" s="58"/>
      <c r="C28" s="48">
        <v>1121000</v>
      </c>
      <c r="D28" s="41"/>
      <c r="E28" s="50">
        <f>C28</f>
        <v>1121000</v>
      </c>
      <c r="F28" s="21"/>
      <c r="G28" s="50">
        <f>E28</f>
        <v>1121000</v>
      </c>
      <c r="H28" s="15"/>
      <c r="I28" s="21">
        <v>1121000</v>
      </c>
      <c r="J28" s="72"/>
      <c r="K28" s="21"/>
      <c r="L28" s="81">
        <v>1121000</v>
      </c>
      <c r="M28" s="41">
        <f>L28/C28*100</f>
        <v>100</v>
      </c>
    </row>
    <row r="29" spans="1:13" ht="99.75" customHeight="1">
      <c r="A29" s="58" t="s">
        <v>52</v>
      </c>
      <c r="B29" s="58"/>
      <c r="C29" s="48">
        <v>6071</v>
      </c>
      <c r="D29" s="41">
        <f>E29-C29</f>
        <v>-6071</v>
      </c>
      <c r="E29" s="50">
        <v>0</v>
      </c>
      <c r="F29" s="21"/>
      <c r="G29" s="50"/>
      <c r="H29" s="15"/>
      <c r="I29" s="21"/>
      <c r="J29" s="72"/>
      <c r="K29" s="21">
        <f>D29+F29+H29+J29</f>
        <v>-6071</v>
      </c>
      <c r="L29" s="81"/>
      <c r="M29" s="41"/>
    </row>
    <row r="30" spans="1:13" ht="84.75" customHeight="1">
      <c r="A30" s="58" t="s">
        <v>53</v>
      </c>
      <c r="B30" s="58"/>
      <c r="C30" s="48">
        <v>153981</v>
      </c>
      <c r="D30" s="41">
        <f>E30-C30</f>
        <v>-153981</v>
      </c>
      <c r="E30" s="50">
        <v>0</v>
      </c>
      <c r="F30" s="21"/>
      <c r="G30" s="50"/>
      <c r="H30" s="15"/>
      <c r="I30" s="21"/>
      <c r="J30" s="72"/>
      <c r="K30" s="21">
        <f>D30+F30+H30+J30</f>
        <v>-153981</v>
      </c>
      <c r="L30" s="81"/>
      <c r="M30" s="41"/>
    </row>
    <row r="31" spans="1:13" ht="37.5" customHeight="1">
      <c r="A31" s="58" t="s">
        <v>54</v>
      </c>
      <c r="B31" s="58"/>
      <c r="C31" s="48">
        <v>500000</v>
      </c>
      <c r="D31" s="41"/>
      <c r="E31" s="50">
        <f>C31</f>
        <v>500000</v>
      </c>
      <c r="F31" s="21"/>
      <c r="G31" s="50">
        <f>E31</f>
        <v>500000</v>
      </c>
      <c r="H31" s="15"/>
      <c r="I31" s="21">
        <v>500000</v>
      </c>
      <c r="J31" s="72"/>
      <c r="K31" s="21">
        <f>D31+F31+H31+J31</f>
        <v>0</v>
      </c>
      <c r="L31" s="81">
        <v>500000</v>
      </c>
      <c r="M31" s="41">
        <f aca="true" t="shared" si="4" ref="M31:M36">L31/C31*100</f>
        <v>100</v>
      </c>
    </row>
    <row r="32" spans="1:13" ht="129.75" customHeight="1">
      <c r="A32" s="58" t="s">
        <v>55</v>
      </c>
      <c r="B32" s="58"/>
      <c r="C32" s="48">
        <v>9</v>
      </c>
      <c r="D32" s="41"/>
      <c r="E32" s="50">
        <v>9</v>
      </c>
      <c r="F32" s="21"/>
      <c r="G32" s="50">
        <v>9</v>
      </c>
      <c r="H32" s="15"/>
      <c r="I32" s="21">
        <v>9</v>
      </c>
      <c r="J32" s="72"/>
      <c r="K32" s="21"/>
      <c r="L32" s="81">
        <v>9</v>
      </c>
      <c r="M32" s="41">
        <f t="shared" si="4"/>
        <v>100</v>
      </c>
    </row>
    <row r="33" spans="1:13" ht="46.5" customHeight="1">
      <c r="A33" s="58" t="s">
        <v>56</v>
      </c>
      <c r="B33" s="58"/>
      <c r="C33" s="48">
        <v>1</v>
      </c>
      <c r="D33" s="41"/>
      <c r="E33" s="50">
        <v>1</v>
      </c>
      <c r="F33" s="21"/>
      <c r="G33" s="50">
        <v>1</v>
      </c>
      <c r="H33" s="15"/>
      <c r="I33" s="21">
        <v>1</v>
      </c>
      <c r="J33" s="72"/>
      <c r="K33" s="21"/>
      <c r="L33" s="81">
        <v>1</v>
      </c>
      <c r="M33" s="41">
        <f t="shared" si="4"/>
        <v>100</v>
      </c>
    </row>
    <row r="34" spans="1:13" ht="99" customHeight="1">
      <c r="A34" s="58" t="s">
        <v>57</v>
      </c>
      <c r="B34" s="58"/>
      <c r="C34" s="48">
        <v>770</v>
      </c>
      <c r="D34" s="41"/>
      <c r="E34" s="50">
        <v>770</v>
      </c>
      <c r="F34" s="21"/>
      <c r="G34" s="50">
        <v>770</v>
      </c>
      <c r="H34" s="15"/>
      <c r="I34" s="21">
        <v>770</v>
      </c>
      <c r="J34" s="72"/>
      <c r="K34" s="21"/>
      <c r="L34" s="81">
        <v>770</v>
      </c>
      <c r="M34" s="41">
        <f t="shared" si="4"/>
        <v>100</v>
      </c>
    </row>
    <row r="35" spans="1:13" ht="16.5" customHeight="1">
      <c r="A35" s="68" t="s">
        <v>58</v>
      </c>
      <c r="B35" s="68"/>
      <c r="C35" s="48">
        <v>611</v>
      </c>
      <c r="D35" s="41"/>
      <c r="E35" s="50">
        <v>611</v>
      </c>
      <c r="F35" s="21"/>
      <c r="G35" s="50">
        <v>611</v>
      </c>
      <c r="H35" s="15"/>
      <c r="I35" s="21">
        <v>611</v>
      </c>
      <c r="J35" s="72"/>
      <c r="K35" s="21"/>
      <c r="L35" s="81">
        <v>611</v>
      </c>
      <c r="M35" s="41">
        <f t="shared" si="4"/>
        <v>100</v>
      </c>
    </row>
    <row r="36" spans="1:13" ht="133.5" customHeight="1">
      <c r="A36" s="68" t="s">
        <v>59</v>
      </c>
      <c r="B36" s="68"/>
      <c r="C36" s="48">
        <v>665983.9</v>
      </c>
      <c r="D36" s="41"/>
      <c r="E36" s="50">
        <v>665983.9</v>
      </c>
      <c r="F36" s="21"/>
      <c r="G36" s="50">
        <v>665983.9</v>
      </c>
      <c r="H36" s="15"/>
      <c r="I36" s="21">
        <v>665983.9</v>
      </c>
      <c r="J36" s="72"/>
      <c r="K36" s="21"/>
      <c r="L36" s="81">
        <v>665983.9</v>
      </c>
      <c r="M36" s="41">
        <f t="shared" si="4"/>
        <v>100</v>
      </c>
    </row>
    <row r="37" spans="1:13" ht="47.25" customHeight="1">
      <c r="A37" s="69" t="s">
        <v>60</v>
      </c>
      <c r="B37" s="70"/>
      <c r="C37" s="48"/>
      <c r="D37" s="41"/>
      <c r="E37" s="50"/>
      <c r="F37" s="21"/>
      <c r="G37" s="50"/>
      <c r="H37" s="15"/>
      <c r="I37" s="21"/>
      <c r="J37" s="72">
        <v>495000</v>
      </c>
      <c r="K37" s="21">
        <f>D37+F37+H37+J37</f>
        <v>495000</v>
      </c>
      <c r="L37" s="81">
        <v>495000</v>
      </c>
      <c r="M37" s="41"/>
    </row>
    <row r="38" spans="1:13" ht="65.25" customHeight="1">
      <c r="A38" s="69" t="s">
        <v>61</v>
      </c>
      <c r="B38" s="70"/>
      <c r="C38" s="48">
        <v>964606.4</v>
      </c>
      <c r="D38" s="41"/>
      <c r="E38" s="50">
        <v>964606.4</v>
      </c>
      <c r="F38" s="19"/>
      <c r="G38" s="51">
        <v>964606.4</v>
      </c>
      <c r="H38" s="15"/>
      <c r="I38" s="21">
        <v>964606.4</v>
      </c>
      <c r="J38" s="72"/>
      <c r="K38" s="21"/>
      <c r="L38" s="81">
        <v>964606.4</v>
      </c>
      <c r="M38" s="41">
        <f>L38/C38*100</f>
        <v>100</v>
      </c>
    </row>
    <row r="39" spans="1:13" ht="39.75" customHeight="1">
      <c r="A39" s="69" t="s">
        <v>62</v>
      </c>
      <c r="B39" s="70"/>
      <c r="C39" s="48"/>
      <c r="D39" s="41"/>
      <c r="E39" s="50"/>
      <c r="F39" s="21"/>
      <c r="G39" s="50"/>
      <c r="H39" s="15">
        <f>I39-G39</f>
        <v>14.3</v>
      </c>
      <c r="I39" s="21">
        <v>14.3</v>
      </c>
      <c r="J39" s="72"/>
      <c r="K39" s="21">
        <f>D39+F39+H39+J39</f>
        <v>14.3</v>
      </c>
      <c r="L39" s="81">
        <v>14.3</v>
      </c>
      <c r="M39" s="41"/>
    </row>
    <row r="40" spans="1:13" ht="115.5" customHeight="1">
      <c r="A40" s="64" t="s">
        <v>63</v>
      </c>
      <c r="B40" s="65"/>
      <c r="C40" s="48">
        <f>65722.8+0.1</f>
        <v>65722.90000000001</v>
      </c>
      <c r="D40" s="41"/>
      <c r="E40" s="50">
        <v>65722.90000000001</v>
      </c>
      <c r="F40" s="21"/>
      <c r="G40" s="50">
        <v>65722.9</v>
      </c>
      <c r="H40" s="15"/>
      <c r="I40" s="21">
        <v>65722.90000000001</v>
      </c>
      <c r="J40" s="72"/>
      <c r="K40" s="21"/>
      <c r="L40" s="81">
        <v>65722.9</v>
      </c>
      <c r="M40" s="41">
        <f>L40/C40*100</f>
        <v>99.99999999999997</v>
      </c>
    </row>
    <row r="41" spans="1:13" s="31" customFormat="1" ht="17.25">
      <c r="A41" s="66" t="s">
        <v>64</v>
      </c>
      <c r="B41" s="67"/>
      <c r="C41" s="13">
        <f>C24+C34+C35+C38</f>
        <v>7926243.6</v>
      </c>
      <c r="D41" s="13">
        <f>E41-C41</f>
        <v>7127.5</v>
      </c>
      <c r="E41" s="14">
        <v>7933371.1</v>
      </c>
      <c r="F41" s="15">
        <v>0</v>
      </c>
      <c r="G41" s="14">
        <v>7933371.1</v>
      </c>
      <c r="H41" s="15">
        <f>I41-G41</f>
        <v>424938.30000000075</v>
      </c>
      <c r="I41" s="15">
        <v>8358309.4</v>
      </c>
      <c r="J41" s="75">
        <f>SUM(J26:J40)</f>
        <v>495000</v>
      </c>
      <c r="K41" s="52">
        <f>SUM(K26:K40)</f>
        <v>1468129.2</v>
      </c>
      <c r="L41" s="75">
        <f>SUM(L26:L40)</f>
        <v>8853309.400000002</v>
      </c>
      <c r="M41" s="53">
        <f>L41/C41*100</f>
        <v>111.6961557931427</v>
      </c>
    </row>
    <row r="42" spans="3:4" ht="15">
      <c r="C42" s="54"/>
      <c r="D42" s="55"/>
    </row>
    <row r="43" spans="3:12" ht="15">
      <c r="C43" s="57"/>
      <c r="L43" s="55"/>
    </row>
    <row r="44" ht="15">
      <c r="C44" s="54"/>
    </row>
  </sheetData>
  <sheetProtection/>
  <mergeCells count="20">
    <mergeCell ref="A31:B31"/>
    <mergeCell ref="A32:B32"/>
    <mergeCell ref="A40:B40"/>
    <mergeCell ref="A41:B41"/>
    <mergeCell ref="A34:B34"/>
    <mergeCell ref="A35:B35"/>
    <mergeCell ref="A36:B36"/>
    <mergeCell ref="A37:B37"/>
    <mergeCell ref="A38:B38"/>
    <mergeCell ref="A39:B39"/>
    <mergeCell ref="A33:B33"/>
    <mergeCell ref="C1:E1"/>
    <mergeCell ref="G2:M2"/>
    <mergeCell ref="A3:M3"/>
    <mergeCell ref="A25:B25"/>
    <mergeCell ref="A26:B26"/>
    <mergeCell ref="A27:B27"/>
    <mergeCell ref="A28:B28"/>
    <mergeCell ref="A29:B29"/>
    <mergeCell ref="A30:B30"/>
  </mergeCells>
  <hyperlinks>
    <hyperlink ref="B21" r:id="rId1" display="consultantplus://offline/ref=012FADD2CDE411F88D8BBCFF6C14BFABE8777F8BFFEBFD15180F940F526764984DA81E5854A6B939A67A13a4VCJ"/>
  </hyperlinks>
  <printOptions horizontalCentered="1"/>
  <pageMargins left="0.3937007874015748" right="0.3937007874015748" top="0.3937007874015748" bottom="0.3937007874015748" header="0.31496062992125984" footer="0"/>
  <pageSetup firstPageNumber="442" useFirstPageNumber="1" fitToHeight="0" fitToWidth="1"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Губайдуллина Гульназ Марсилевна</dc:creator>
  <cp:keywords/>
  <dc:description/>
  <cp:lastModifiedBy>Богатырева Лариса Леонидовна</cp:lastModifiedBy>
  <cp:lastPrinted>2019-09-12T10:51:06Z</cp:lastPrinted>
  <dcterms:created xsi:type="dcterms:W3CDTF">2019-09-12T10:00:32Z</dcterms:created>
  <dcterms:modified xsi:type="dcterms:W3CDTF">2019-09-13T05:53:45Z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